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итог 1" sheetId="1" r:id="rId1"/>
  </sheets>
  <definedNames>
    <definedName name="Excel_BuiltIn_Print_Area_3">#REF!</definedName>
    <definedName name="_xlnm.Print_Area" localSheetId="0">'итог 1'!$A$1:$K$48</definedName>
  </definedNames>
  <calcPr calcId="125725"/>
</workbook>
</file>

<file path=xl/calcChain.xml><?xml version="1.0" encoding="utf-8"?>
<calcChain xmlns="http://schemas.openxmlformats.org/spreadsheetml/2006/main">
  <c r="K38" i="1"/>
  <c r="H37"/>
  <c r="I36"/>
  <c r="I35"/>
  <c r="I34"/>
  <c r="H33"/>
  <c r="H32"/>
  <c r="H31"/>
  <c r="H30"/>
  <c r="H29" s="1"/>
  <c r="H28"/>
  <c r="H27"/>
  <c r="H26"/>
  <c r="I25"/>
  <c r="H24"/>
  <c r="I23"/>
  <c r="H22"/>
  <c r="H21"/>
  <c r="I20"/>
  <c r="H20"/>
  <c r="H19"/>
  <c r="H18"/>
  <c r="H17"/>
  <c r="H16"/>
  <c r="I16" s="1"/>
  <c r="I10"/>
  <c r="H10"/>
  <c r="H15" l="1"/>
  <c r="H40" s="1"/>
  <c r="I18"/>
  <c r="I32"/>
  <c r="I37"/>
  <c r="I26"/>
  <c r="I28"/>
  <c r="I30"/>
  <c r="I22"/>
  <c r="I17"/>
  <c r="I19"/>
  <c r="I21"/>
  <c r="I27"/>
  <c r="I24" s="1"/>
  <c r="I31"/>
  <c r="I33"/>
  <c r="I29" l="1"/>
  <c r="I15"/>
  <c r="I38" s="1"/>
  <c r="I40" s="1"/>
  <c r="L38" l="1"/>
</calcChain>
</file>

<file path=xl/sharedStrings.xml><?xml version="1.0" encoding="utf-8"?>
<sst xmlns="http://schemas.openxmlformats.org/spreadsheetml/2006/main" count="68" uniqueCount="59">
  <si>
    <t>ПЕРЕЧЕНЬ</t>
  </si>
  <si>
    <t>обязательных работ и услуг по содержанию и ремонту общего имущества</t>
  </si>
  <si>
    <t>к извещению и документации</t>
  </si>
  <si>
    <t>собственников помещений в многоквартирном доме, являющегося</t>
  </si>
  <si>
    <t>о проведении открытого конкурса</t>
  </si>
  <si>
    <t>объектом конкурса</t>
  </si>
  <si>
    <t>Жилой район Ломоносовский территориальный округ</t>
  </si>
  <si>
    <t>Перечень обязательных работ, услуг</t>
  </si>
  <si>
    <t>Стоимость работ (размер платы) в руб. по многоквартирным домам</t>
  </si>
  <si>
    <t>деревянные благоустроенные жилые дома</t>
  </si>
  <si>
    <t>Периодичность</t>
  </si>
  <si>
    <t>на 1 кв.м.</t>
  </si>
  <si>
    <t>ул. Учительская, 65</t>
  </si>
  <si>
    <t>I. Содержание помещений общего пользования</t>
  </si>
  <si>
    <t>1. Подметание полов во всех помещениях общего пользования</t>
  </si>
  <si>
    <t>раз(а) в неделю</t>
  </si>
  <si>
    <t>2. Подметание полов кабины лифта и влажная уборка</t>
  </si>
  <si>
    <t>3. Очистка и влажная уборка мусорных камер</t>
  </si>
  <si>
    <t>4. Мытье и протирка закрывающих устройств мусоропровода</t>
  </si>
  <si>
    <t>раз(а) в месяц</t>
  </si>
  <si>
    <t>II. Уборка земельного участка, входящего в состав общего имущества многоквартирного дома</t>
  </si>
  <si>
    <t>5. Подметание земельного участка в летний период</t>
  </si>
  <si>
    <t>6. Уборка мусора с газона, очистка урн</t>
  </si>
  <si>
    <t>7. Уборка мусора на контейнерных площадках (помойных ям)</t>
  </si>
  <si>
    <t>8. Сдвижка и подметание снега при отсутствии снегопадов</t>
  </si>
  <si>
    <t>9. Сдвижка и подметание снега при снегопаде, c подсыпкой противоскользящего материала</t>
  </si>
  <si>
    <t>по мере необходимости. Начало работ не позднее _____ часов после начала снегопада</t>
  </si>
  <si>
    <t>10.Сбразывание снега с крыш, сбивание сосулек</t>
  </si>
  <si>
    <t>11. Вывоз твердых бытовых отходов (ТБО), жидких бытовых отходов</t>
  </si>
  <si>
    <t>12. Очистка выгребных ям (для деревянных неблагоустроенных зданий)</t>
  </si>
  <si>
    <t>III. Подготовка многоквартирного дома к сезонной эксплуатации</t>
  </si>
  <si>
    <t>13. Укрепление водосточных труб, колен и воронок</t>
  </si>
  <si>
    <t>раз(а) в год</t>
  </si>
  <si>
    <t>14. Расконсервирование и ремонт поливочной системы, консервация системы центрального отопления, ремонт просевшей отмостки</t>
  </si>
  <si>
    <t>15. Замена разбитых стекол окон и дверей в помещениях общего пользования</t>
  </si>
  <si>
    <t>по мере необходимости в течение (указать период устранения неисправности)</t>
  </si>
  <si>
    <t>16. Ремонт, регулировка, промывка, испытание, расконсервация систем центрального отопления, утепление бойлеров, утепление и прочистка дымовентиляционных каналов, консервация поливочных систем, проверка состояния и ремонт продухов в цоколях зданий, ремонт и утепление наружных водоразборных кранов и колонок, ремонт и укрепление входных дверей</t>
  </si>
  <si>
    <t>IV. Проведение технических осмотров и мелкий ремонт</t>
  </si>
  <si>
    <t>17. Проведение технических осмотров и устранение незначительных неисправностей в системах вентиляции, дымоудаления, электротехнических устройств</t>
  </si>
  <si>
    <t>18. Аварийное обслуживание</t>
  </si>
  <si>
    <t>постоянно
на системах водоснабжения, теплоснабжения, газоснабжения, канализации, энергоснабжения</t>
  </si>
  <si>
    <t>19. Дератизация, дезинсекция</t>
  </si>
  <si>
    <t>20. Проверка и обслуживание коллективных приборов учета электроэнергии</t>
  </si>
  <si>
    <t>21. Проверка и обслуживание коллективных приборов учета воды</t>
  </si>
  <si>
    <t>22. Проверка и обслуживание коллективных приборов учета тепловой энергии</t>
  </si>
  <si>
    <t>V. Техническое обслуживание внутридомового газового оборудования (ВДГО)</t>
  </si>
  <si>
    <t>VI. Расходы по управлению МКД</t>
  </si>
  <si>
    <t>Общая годовая стоимость работ по многоквартирным домам</t>
  </si>
  <si>
    <t>Площадь жилых помещений</t>
  </si>
  <si>
    <t>Стоимость на 1 кв. м. жилой площади (руб./мес.)  (размер платы в месяц на 1 кв. м.)  с газоснабжением/без газоснабжения</t>
  </si>
  <si>
    <t>месяцы</t>
  </si>
  <si>
    <t>3раз(а) в неделю</t>
  </si>
  <si>
    <t>по необходимости</t>
  </si>
  <si>
    <t>1раз(а) в год</t>
  </si>
  <si>
    <t>проверка исправности вытяжек 2раз(а) в год. Проверка наличия тяги в дымовентиляционных каналах 1 раз(а) в год. Проверка заземления оболочки электрокабеля, замеры сопротивления ____ раз(а) в год.</t>
  </si>
  <si>
    <t>4раз(а) в год</t>
  </si>
  <si>
    <t>1 раз(а) в год</t>
  </si>
  <si>
    <t>Приложение №2</t>
  </si>
  <si>
    <t>Лот №6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</si>
</sst>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 Cyr"/>
      <family val="2"/>
      <charset val="204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0" xfId="0" applyFont="1" applyFill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/>
    <xf numFmtId="4" fontId="2" fillId="0" borderId="6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4" fontId="2" fillId="0" borderId="1" xfId="0" applyNumberFormat="1" applyFont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left" vertical="top"/>
    </xf>
    <xf numFmtId="164" fontId="2" fillId="0" borderId="0" xfId="0" applyNumberFormat="1" applyFont="1" applyAlignment="1"/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/>
    <xf numFmtId="4" fontId="4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left" vertical="top"/>
    </xf>
    <xf numFmtId="4" fontId="3" fillId="0" borderId="7" xfId="0" applyNumberFormat="1" applyFont="1" applyBorder="1" applyAlignment="1">
      <alignment horizontal="left" vertical="top"/>
    </xf>
    <xf numFmtId="4" fontId="3" fillId="0" borderId="8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49"/>
  <sheetViews>
    <sheetView tabSelected="1" view="pageBreakPreview" zoomScaleNormal="100" zoomScaleSheetLayoutView="100" workbookViewId="0">
      <pane xSplit="6" ySplit="9" topLeftCell="G16" activePane="bottomRight" state="frozen"/>
      <selection pane="topRight" activeCell="CV1" sqref="CV1"/>
      <selection pane="bottomLeft" activeCell="A29" sqref="A29"/>
      <selection pane="bottomRight" activeCell="A7" sqref="A7:F9"/>
    </sheetView>
  </sheetViews>
  <sheetFormatPr defaultRowHeight="12.75"/>
  <cols>
    <col min="1" max="5" width="9.140625" style="2"/>
    <col min="6" max="7" width="19" style="2" customWidth="1"/>
    <col min="8" max="8" width="5.7109375" style="1" customWidth="1"/>
    <col min="9" max="9" width="9.28515625" style="1" customWidth="1"/>
    <col min="10" max="65" width="9.140625" style="2"/>
  </cols>
  <sheetData>
    <row r="1" spans="1:9" ht="16.5" customHeight="1">
      <c r="A1" s="28" t="s">
        <v>0</v>
      </c>
      <c r="B1" s="28"/>
      <c r="C1" s="28"/>
      <c r="D1" s="28"/>
      <c r="E1" s="28"/>
      <c r="F1" s="28"/>
      <c r="G1" s="28"/>
      <c r="H1" s="28"/>
      <c r="I1" s="26" t="s">
        <v>57</v>
      </c>
    </row>
    <row r="2" spans="1:9" ht="16.5" customHeight="1">
      <c r="A2" s="28" t="s">
        <v>1</v>
      </c>
      <c r="B2" s="28"/>
      <c r="C2" s="28"/>
      <c r="D2" s="28"/>
      <c r="E2" s="28"/>
      <c r="F2" s="28"/>
      <c r="G2" s="28"/>
      <c r="H2" s="28"/>
      <c r="I2" s="1" t="s">
        <v>2</v>
      </c>
    </row>
    <row r="3" spans="1:9" ht="16.5" customHeight="1">
      <c r="A3" s="28" t="s">
        <v>3</v>
      </c>
      <c r="B3" s="28"/>
      <c r="C3" s="28"/>
      <c r="D3" s="28"/>
      <c r="E3" s="28"/>
      <c r="F3" s="28"/>
      <c r="G3" s="28"/>
      <c r="H3" s="28"/>
      <c r="I3" s="1" t="s">
        <v>4</v>
      </c>
    </row>
    <row r="4" spans="1:9" ht="16.5" customHeight="1">
      <c r="A4" s="28" t="s">
        <v>5</v>
      </c>
      <c r="B4" s="28"/>
      <c r="C4" s="28"/>
      <c r="D4" s="28"/>
      <c r="E4" s="28"/>
      <c r="F4" s="28"/>
      <c r="G4" s="28"/>
      <c r="H4" s="28"/>
    </row>
    <row r="5" spans="1:9" ht="16.5" customHeight="1">
      <c r="A5" s="3"/>
      <c r="B5" s="3"/>
      <c r="C5" s="3"/>
      <c r="D5" s="3"/>
      <c r="E5" s="3"/>
      <c r="F5" s="3"/>
      <c r="G5" s="3"/>
      <c r="H5" s="4"/>
    </row>
    <row r="6" spans="1:9">
      <c r="A6" s="5" t="s">
        <v>58</v>
      </c>
      <c r="B6" s="5" t="s">
        <v>6</v>
      </c>
    </row>
    <row r="7" spans="1:9" ht="18" customHeight="1">
      <c r="A7" s="29" t="s">
        <v>7</v>
      </c>
      <c r="B7" s="29"/>
      <c r="C7" s="29"/>
      <c r="D7" s="29"/>
      <c r="E7" s="29"/>
      <c r="F7" s="29"/>
      <c r="G7" s="31" t="s">
        <v>8</v>
      </c>
      <c r="H7" s="32"/>
      <c r="I7" s="32"/>
    </row>
    <row r="8" spans="1:9" ht="35.85" customHeight="1">
      <c r="A8" s="29"/>
      <c r="B8" s="29"/>
      <c r="C8" s="29"/>
      <c r="D8" s="29"/>
      <c r="E8" s="29"/>
      <c r="F8" s="30"/>
      <c r="G8" s="33" t="s">
        <v>9</v>
      </c>
      <c r="H8" s="34"/>
      <c r="I8" s="34"/>
    </row>
    <row r="9" spans="1:9" s="8" customFormat="1" ht="33.75">
      <c r="A9" s="29"/>
      <c r="B9" s="29"/>
      <c r="C9" s="29"/>
      <c r="D9" s="29"/>
      <c r="E9" s="29"/>
      <c r="F9" s="29"/>
      <c r="G9" s="6" t="s">
        <v>10</v>
      </c>
      <c r="H9" s="7" t="s">
        <v>11</v>
      </c>
      <c r="I9" s="27" t="s">
        <v>12</v>
      </c>
    </row>
    <row r="10" spans="1:9">
      <c r="A10" s="36" t="s">
        <v>13</v>
      </c>
      <c r="B10" s="36"/>
      <c r="C10" s="36"/>
      <c r="D10" s="36"/>
      <c r="E10" s="36"/>
      <c r="F10" s="36"/>
      <c r="G10" s="9"/>
      <c r="H10" s="10">
        <f t="shared" ref="H10:I10" si="0">SUM(H11:H14)</f>
        <v>0</v>
      </c>
      <c r="I10" s="11">
        <f t="shared" si="0"/>
        <v>0</v>
      </c>
    </row>
    <row r="11" spans="1:9">
      <c r="A11" s="35" t="s">
        <v>14</v>
      </c>
      <c r="B11" s="35"/>
      <c r="C11" s="35"/>
      <c r="D11" s="35"/>
      <c r="E11" s="35"/>
      <c r="F11" s="35"/>
      <c r="G11" s="12" t="s">
        <v>15</v>
      </c>
      <c r="H11" s="13">
        <v>0</v>
      </c>
      <c r="I11" s="14">
        <v>0</v>
      </c>
    </row>
    <row r="12" spans="1:9">
      <c r="A12" s="35" t="s">
        <v>16</v>
      </c>
      <c r="B12" s="35"/>
      <c r="C12" s="35"/>
      <c r="D12" s="35"/>
      <c r="E12" s="35"/>
      <c r="F12" s="35"/>
      <c r="G12" s="12" t="s">
        <v>15</v>
      </c>
      <c r="H12" s="13">
        <v>0</v>
      </c>
      <c r="I12" s="14">
        <v>0</v>
      </c>
    </row>
    <row r="13" spans="1:9">
      <c r="A13" s="35" t="s">
        <v>17</v>
      </c>
      <c r="B13" s="35"/>
      <c r="C13" s="35"/>
      <c r="D13" s="35"/>
      <c r="E13" s="35"/>
      <c r="F13" s="35"/>
      <c r="G13" s="12" t="s">
        <v>15</v>
      </c>
      <c r="H13" s="13">
        <v>0</v>
      </c>
      <c r="I13" s="14">
        <v>0</v>
      </c>
    </row>
    <row r="14" spans="1:9">
      <c r="A14" s="35" t="s">
        <v>18</v>
      </c>
      <c r="B14" s="35"/>
      <c r="C14" s="35"/>
      <c r="D14" s="35"/>
      <c r="E14" s="35"/>
      <c r="F14" s="35"/>
      <c r="G14" s="12" t="s">
        <v>19</v>
      </c>
      <c r="H14" s="13">
        <v>0</v>
      </c>
      <c r="I14" s="14">
        <v>0</v>
      </c>
    </row>
    <row r="15" spans="1:9" ht="23.85" customHeight="1">
      <c r="A15" s="37" t="s">
        <v>20</v>
      </c>
      <c r="B15" s="37"/>
      <c r="C15" s="37"/>
      <c r="D15" s="37"/>
      <c r="E15" s="37"/>
      <c r="F15" s="37"/>
      <c r="G15" s="15"/>
      <c r="H15" s="10">
        <f>SUM(H16:H23)</f>
        <v>5.8685000000000027</v>
      </c>
      <c r="I15" s="11">
        <f t="shared" ref="I15" si="1">SUM(I16:I23)</f>
        <v>34020.868200000012</v>
      </c>
    </row>
    <row r="16" spans="1:9">
      <c r="A16" s="35" t="s">
        <v>21</v>
      </c>
      <c r="B16" s="35"/>
      <c r="C16" s="35"/>
      <c r="D16" s="35"/>
      <c r="E16" s="35"/>
      <c r="F16" s="35"/>
      <c r="G16" s="12" t="s">
        <v>51</v>
      </c>
      <c r="H16" s="13">
        <f>0.19*1.1*1.1</f>
        <v>0.22990000000000005</v>
      </c>
      <c r="I16" s="14">
        <f t="shared" ref="I16" si="2">$H$16*I39*$B$45</f>
        <v>1332.7762800000003</v>
      </c>
    </row>
    <row r="17" spans="1:9">
      <c r="A17" s="35" t="s">
        <v>22</v>
      </c>
      <c r="B17" s="35"/>
      <c r="C17" s="35"/>
      <c r="D17" s="35"/>
      <c r="E17" s="35"/>
      <c r="F17" s="35"/>
      <c r="G17" s="12" t="s">
        <v>51</v>
      </c>
      <c r="H17" s="13">
        <f>0.36*1.1*1.1</f>
        <v>0.43560000000000004</v>
      </c>
      <c r="I17" s="14">
        <f t="shared" ref="I17" si="3">$H$17*I39*$B$45</f>
        <v>2525.2603200000003</v>
      </c>
    </row>
    <row r="18" spans="1:9">
      <c r="A18" s="35" t="s">
        <v>23</v>
      </c>
      <c r="B18" s="35"/>
      <c r="C18" s="35"/>
      <c r="D18" s="35"/>
      <c r="E18" s="35"/>
      <c r="F18" s="35"/>
      <c r="G18" s="12">
        <v>3</v>
      </c>
      <c r="H18" s="13">
        <f>0.37*1.1*1.1</f>
        <v>0.44770000000000004</v>
      </c>
      <c r="I18" s="14">
        <f t="shared" ref="I18" si="4">$H$18*I39*$B$45</f>
        <v>2595.4064400000007</v>
      </c>
    </row>
    <row r="19" spans="1:9">
      <c r="A19" s="35" t="s">
        <v>24</v>
      </c>
      <c r="B19" s="35"/>
      <c r="C19" s="35"/>
      <c r="D19" s="35"/>
      <c r="E19" s="35"/>
      <c r="F19" s="35"/>
      <c r="G19" s="12" t="s">
        <v>51</v>
      </c>
      <c r="H19" s="13">
        <f>0.28*1.1*1.1</f>
        <v>0.3388000000000001</v>
      </c>
      <c r="I19" s="14">
        <f t="shared" ref="I19" si="5">$H$19*I39*$B$45</f>
        <v>1964.0913600000008</v>
      </c>
    </row>
    <row r="20" spans="1:9" ht="44.1" customHeight="1">
      <c r="A20" s="35" t="s">
        <v>25</v>
      </c>
      <c r="B20" s="35"/>
      <c r="C20" s="35"/>
      <c r="D20" s="35"/>
      <c r="E20" s="35"/>
      <c r="F20" s="35"/>
      <c r="G20" s="16" t="s">
        <v>26</v>
      </c>
      <c r="H20" s="13">
        <f>0.68*1.1*1.1</f>
        <v>0.8228000000000002</v>
      </c>
      <c r="I20" s="14">
        <f t="shared" ref="I20" si="6">$H$20*I39*$B$45</f>
        <v>4769.9361600000011</v>
      </c>
    </row>
    <row r="21" spans="1:9">
      <c r="A21" s="35" t="s">
        <v>27</v>
      </c>
      <c r="B21" s="35"/>
      <c r="C21" s="35"/>
      <c r="D21" s="35"/>
      <c r="E21" s="35"/>
      <c r="F21" s="35"/>
      <c r="G21" s="12" t="s">
        <v>52</v>
      </c>
      <c r="H21" s="13">
        <f>0.23*1.1*1.1</f>
        <v>0.2783000000000001</v>
      </c>
      <c r="I21" s="14">
        <f t="shared" ref="I21" si="7">$H$21*I39*$B$45</f>
        <v>1613.3607600000007</v>
      </c>
    </row>
    <row r="22" spans="1:9">
      <c r="A22" s="35" t="s">
        <v>28</v>
      </c>
      <c r="B22" s="35"/>
      <c r="C22" s="35"/>
      <c r="D22" s="35"/>
      <c r="E22" s="35"/>
      <c r="F22" s="35"/>
      <c r="G22" s="12" t="s">
        <v>51</v>
      </c>
      <c r="H22" s="13">
        <f>2.74*1.1*1.1</f>
        <v>3.3154000000000012</v>
      </c>
      <c r="I22" s="14">
        <f t="shared" ref="I22" si="8">$H$22*I39*$B$45</f>
        <v>19220.036880000007</v>
      </c>
    </row>
    <row r="23" spans="1:9">
      <c r="A23" s="35" t="s">
        <v>29</v>
      </c>
      <c r="B23" s="35"/>
      <c r="C23" s="35"/>
      <c r="D23" s="35"/>
      <c r="E23" s="35"/>
      <c r="F23" s="35"/>
      <c r="G23" s="12" t="s">
        <v>15</v>
      </c>
      <c r="H23" s="13">
        <v>0</v>
      </c>
      <c r="I23" s="14">
        <f t="shared" ref="I23" si="9">$H$23*I39*$B$45</f>
        <v>0</v>
      </c>
    </row>
    <row r="24" spans="1:9" ht="13.5" customHeight="1">
      <c r="A24" s="37" t="s">
        <v>30</v>
      </c>
      <c r="B24" s="37"/>
      <c r="C24" s="37"/>
      <c r="D24" s="37"/>
      <c r="E24" s="37"/>
      <c r="F24" s="37"/>
      <c r="G24" s="15"/>
      <c r="H24" s="17">
        <f t="shared" ref="H24:I24" si="10">SUM(H25:H28)</f>
        <v>7.0180000000000007</v>
      </c>
      <c r="I24" s="11">
        <f t="shared" si="10"/>
        <v>40684.74960000001</v>
      </c>
    </row>
    <row r="25" spans="1:9">
      <c r="A25" s="35" t="s">
        <v>31</v>
      </c>
      <c r="B25" s="35"/>
      <c r="C25" s="35"/>
      <c r="D25" s="35"/>
      <c r="E25" s="35"/>
      <c r="F25" s="35"/>
      <c r="G25" s="12" t="s">
        <v>32</v>
      </c>
      <c r="H25" s="13">
        <v>0</v>
      </c>
      <c r="I25" s="14">
        <f t="shared" ref="I25" si="11">$H$25*I39*$B$45</f>
        <v>0</v>
      </c>
    </row>
    <row r="26" spans="1:9" ht="37.5" customHeight="1">
      <c r="A26" s="38" t="s">
        <v>33</v>
      </c>
      <c r="B26" s="38"/>
      <c r="C26" s="38"/>
      <c r="D26" s="38"/>
      <c r="E26" s="38"/>
      <c r="F26" s="38"/>
      <c r="G26" s="12" t="s">
        <v>53</v>
      </c>
      <c r="H26" s="13">
        <f>0.55*1.1*1.1</f>
        <v>0.6655000000000002</v>
      </c>
      <c r="I26" s="14">
        <f t="shared" ref="I26" si="12">$H$26*I39*$B$45</f>
        <v>3858.0366000000013</v>
      </c>
    </row>
    <row r="27" spans="1:9" ht="45.6" customHeight="1">
      <c r="A27" s="38" t="s">
        <v>34</v>
      </c>
      <c r="B27" s="38"/>
      <c r="C27" s="38"/>
      <c r="D27" s="38"/>
      <c r="E27" s="38"/>
      <c r="F27" s="38"/>
      <c r="G27" s="16" t="s">
        <v>35</v>
      </c>
      <c r="H27" s="13">
        <f>0.04*1.1*1.1</f>
        <v>4.8400000000000006E-2</v>
      </c>
      <c r="I27" s="14">
        <f t="shared" ref="I27" si="13">$H$27*I39*$B$45</f>
        <v>280.58448000000004</v>
      </c>
    </row>
    <row r="28" spans="1:9" ht="68.650000000000006" customHeight="1">
      <c r="A28" s="38" t="s">
        <v>36</v>
      </c>
      <c r="B28" s="38"/>
      <c r="C28" s="38"/>
      <c r="D28" s="38"/>
      <c r="E28" s="38"/>
      <c r="F28" s="38"/>
      <c r="G28" s="12" t="s">
        <v>53</v>
      </c>
      <c r="H28" s="13">
        <f>5.21*1.1*1.1</f>
        <v>6.3041000000000009</v>
      </c>
      <c r="I28" s="14">
        <f t="shared" ref="I28" si="14">$H$28*I39*$B$45</f>
        <v>36546.128520000006</v>
      </c>
    </row>
    <row r="29" spans="1:9">
      <c r="A29" s="36" t="s">
        <v>37</v>
      </c>
      <c r="B29" s="36"/>
      <c r="C29" s="36"/>
      <c r="D29" s="36"/>
      <c r="E29" s="36"/>
      <c r="F29" s="36"/>
      <c r="G29" s="15"/>
      <c r="H29" s="17">
        <f t="shared" ref="H29:I29" si="15">SUM(H30:H35)</f>
        <v>3.8115000000000006</v>
      </c>
      <c r="I29" s="11">
        <f t="shared" si="15"/>
        <v>22096.027800000003</v>
      </c>
    </row>
    <row r="30" spans="1:9" ht="95.45" customHeight="1">
      <c r="A30" s="38" t="s">
        <v>38</v>
      </c>
      <c r="B30" s="38"/>
      <c r="C30" s="38"/>
      <c r="D30" s="38"/>
      <c r="E30" s="38"/>
      <c r="F30" s="38"/>
      <c r="G30" s="16" t="s">
        <v>54</v>
      </c>
      <c r="H30" s="13">
        <f>1.36*1.1*1.1</f>
        <v>1.6456000000000004</v>
      </c>
      <c r="I30" s="14">
        <f t="shared" ref="I30" si="16">$H$30*I39*$B$45</f>
        <v>9539.8723200000022</v>
      </c>
    </row>
    <row r="31" spans="1:9" ht="55.15" customHeight="1">
      <c r="A31" s="35" t="s">
        <v>39</v>
      </c>
      <c r="B31" s="35"/>
      <c r="C31" s="35"/>
      <c r="D31" s="35"/>
      <c r="E31" s="35"/>
      <c r="F31" s="35"/>
      <c r="G31" s="16" t="s">
        <v>40</v>
      </c>
      <c r="H31" s="13">
        <f>0.89*1.1*1.1</f>
        <v>1.0769000000000002</v>
      </c>
      <c r="I31" s="14">
        <f t="shared" ref="I31" si="17">$H$31*I39*$B$45</f>
        <v>6243.0046800000018</v>
      </c>
    </row>
    <row r="32" spans="1:9">
      <c r="A32" s="35" t="s">
        <v>41</v>
      </c>
      <c r="B32" s="35"/>
      <c r="C32" s="35"/>
      <c r="D32" s="35"/>
      <c r="E32" s="35"/>
      <c r="F32" s="35"/>
      <c r="G32" s="12" t="s">
        <v>55</v>
      </c>
      <c r="H32" s="13">
        <f>0.58*1.1*1.1</f>
        <v>0.70180000000000009</v>
      </c>
      <c r="I32" s="14">
        <f t="shared" ref="I32" si="18">$H$32*I39*$B$45</f>
        <v>4068.4749600000005</v>
      </c>
    </row>
    <row r="33" spans="1:12">
      <c r="A33" s="35" t="s">
        <v>42</v>
      </c>
      <c r="B33" s="35"/>
      <c r="C33" s="35"/>
      <c r="D33" s="35"/>
      <c r="E33" s="35"/>
      <c r="F33" s="35"/>
      <c r="G33" s="12" t="s">
        <v>56</v>
      </c>
      <c r="H33" s="13">
        <f>0.32*1.1*1.1</f>
        <v>0.38720000000000004</v>
      </c>
      <c r="I33" s="14">
        <f t="shared" ref="I33" si="19">$H$33*I39*$B$45</f>
        <v>2244.6758400000003</v>
      </c>
    </row>
    <row r="34" spans="1:12">
      <c r="A34" s="35" t="s">
        <v>43</v>
      </c>
      <c r="B34" s="35"/>
      <c r="C34" s="35"/>
      <c r="D34" s="35"/>
      <c r="E34" s="35"/>
      <c r="F34" s="35"/>
      <c r="G34" s="12" t="s">
        <v>32</v>
      </c>
      <c r="H34" s="13">
        <v>0</v>
      </c>
      <c r="I34" s="14">
        <f t="shared" ref="I34" si="20">$H$34*I39*$B$45</f>
        <v>0</v>
      </c>
    </row>
    <row r="35" spans="1:12">
      <c r="A35" s="35" t="s">
        <v>44</v>
      </c>
      <c r="B35" s="35"/>
      <c r="C35" s="35"/>
      <c r="D35" s="35"/>
      <c r="E35" s="35"/>
      <c r="F35" s="35"/>
      <c r="G35" s="12" t="s">
        <v>32</v>
      </c>
      <c r="H35" s="13">
        <v>0</v>
      </c>
      <c r="I35" s="14">
        <f t="shared" ref="I35" si="21">$H$35*I39*$B$45</f>
        <v>0</v>
      </c>
    </row>
    <row r="36" spans="1:12">
      <c r="A36" s="36" t="s">
        <v>45</v>
      </c>
      <c r="B36" s="36"/>
      <c r="C36" s="36"/>
      <c r="D36" s="36"/>
      <c r="E36" s="36"/>
      <c r="F36" s="36"/>
      <c r="G36" s="15"/>
      <c r="H36" s="17">
        <v>0</v>
      </c>
      <c r="I36" s="11">
        <f t="shared" ref="I36" si="22">$H$36*I39*$B$45</f>
        <v>0</v>
      </c>
    </row>
    <row r="37" spans="1:12">
      <c r="A37" s="40" t="s">
        <v>46</v>
      </c>
      <c r="B37" s="41"/>
      <c r="C37" s="41"/>
      <c r="D37" s="41"/>
      <c r="E37" s="41"/>
      <c r="F37" s="42"/>
      <c r="G37" s="15"/>
      <c r="H37" s="17">
        <f>1.09*1.1*1.1</f>
        <v>1.3189000000000004</v>
      </c>
      <c r="I37" s="11">
        <f t="shared" ref="I37" si="23">$H$37*I39*$B$45</f>
        <v>7645.9270800000022</v>
      </c>
    </row>
    <row r="38" spans="1:12">
      <c r="A38" s="43" t="s">
        <v>47</v>
      </c>
      <c r="B38" s="43"/>
      <c r="C38" s="43"/>
      <c r="D38" s="43"/>
      <c r="E38" s="43"/>
      <c r="F38" s="43"/>
      <c r="G38" s="18"/>
      <c r="H38" s="19"/>
      <c r="I38" s="11">
        <f t="shared" ref="I38" si="24">I29+I24+I15+I10+I36+I37</f>
        <v>104447.57268000003</v>
      </c>
      <c r="J38" s="20"/>
      <c r="K38" s="20">
        <f>I38</f>
        <v>104447.57268000003</v>
      </c>
      <c r="L38" s="2">
        <f>K38/12*0.05</f>
        <v>435.19821950000016</v>
      </c>
    </row>
    <row r="39" spans="1:12">
      <c r="A39" s="43" t="s">
        <v>48</v>
      </c>
      <c r="B39" s="43"/>
      <c r="C39" s="43"/>
      <c r="D39" s="43"/>
      <c r="E39" s="43"/>
      <c r="F39" s="43"/>
      <c r="G39" s="18"/>
      <c r="H39" s="21"/>
      <c r="I39" s="11">
        <v>483.1</v>
      </c>
    </row>
    <row r="40" spans="1:12" s="25" customFormat="1" ht="25.5" customHeight="1">
      <c r="A40" s="39" t="s">
        <v>49</v>
      </c>
      <c r="B40" s="39"/>
      <c r="C40" s="39"/>
      <c r="D40" s="39"/>
      <c r="E40" s="39"/>
      <c r="F40" s="39"/>
      <c r="G40" s="22"/>
      <c r="H40" s="23">
        <f>H15+H24+H29+H36+H37</f>
        <v>18.016900000000003</v>
      </c>
      <c r="I40" s="24">
        <f t="shared" ref="I40" si="25">I38/12/I39</f>
        <v>18.016900000000003</v>
      </c>
    </row>
    <row r="42" spans="1:12" ht="12.75" hidden="1" customHeight="1"/>
    <row r="45" spans="1:12">
      <c r="A45" s="2" t="s">
        <v>50</v>
      </c>
      <c r="B45" s="2">
        <v>12</v>
      </c>
    </row>
    <row r="49" spans="1:1">
      <c r="A49" s="2">
        <v>1.1000000000000001</v>
      </c>
    </row>
  </sheetData>
  <mergeCells count="38">
    <mergeCell ref="A40:F40"/>
    <mergeCell ref="A34:F34"/>
    <mergeCell ref="A35:F35"/>
    <mergeCell ref="A36:F36"/>
    <mergeCell ref="A37:F37"/>
    <mergeCell ref="A38:F38"/>
    <mergeCell ref="A39:F39"/>
    <mergeCell ref="A33:F33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21:F21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1:H1"/>
    <mergeCell ref="A2:H2"/>
    <mergeCell ref="A3:H3"/>
    <mergeCell ref="A4:H4"/>
    <mergeCell ref="A7:F9"/>
    <mergeCell ref="G7:I7"/>
    <mergeCell ref="G8:I8"/>
  </mergeCells>
  <pageMargins left="0.43307086614173229" right="0.11811023622047245" top="0.23622047244094491" bottom="0.39370078740157483" header="0.51181102362204722" footer="0.51181102362204722"/>
  <pageSetup paperSize="9" scale="5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 1</vt:lpstr>
      <vt:lpstr>'итог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2014-10-08T11:16:35Z</cp:lastPrinted>
  <dcterms:created xsi:type="dcterms:W3CDTF">2014-10-02T07:45:27Z</dcterms:created>
  <dcterms:modified xsi:type="dcterms:W3CDTF">2014-10-08T11:17:09Z</dcterms:modified>
</cp:coreProperties>
</file>